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30" windowWidth="12120" windowHeight="9240" tabRatio="599" activeTab="0"/>
  </bookViews>
  <sheets>
    <sheet name="Black Scholes Option Pricing" sheetId="1" r:id="rId1"/>
    <sheet name="Options, Warrants &amp;Convertibles" sheetId="2" r:id="rId2"/>
    <sheet name="Calculator for ST-1" sheetId="3" r:id="rId3"/>
  </sheets>
  <definedNames/>
  <calcPr fullCalcOnLoad="1"/>
</workbook>
</file>

<file path=xl/sharedStrings.xml><?xml version="1.0" encoding="utf-8"?>
<sst xmlns="http://schemas.openxmlformats.org/spreadsheetml/2006/main" count="153" uniqueCount="74">
  <si>
    <t>The Black-Scholes Options Pricing Model</t>
  </si>
  <si>
    <t>Stock Price</t>
  </si>
  <si>
    <t>Exercise Price</t>
  </si>
  <si>
    <t>Riskless Rate</t>
  </si>
  <si>
    <t>Time to Expiry</t>
  </si>
  <si>
    <t>Input Definitions</t>
  </si>
  <si>
    <t>Inputs</t>
  </si>
  <si>
    <t>Formula Values</t>
  </si>
  <si>
    <t>Outputs</t>
  </si>
  <si>
    <t>Symbols</t>
  </si>
  <si>
    <t>Standard Deviation</t>
  </si>
  <si>
    <t>S =</t>
  </si>
  <si>
    <t>X =</t>
  </si>
  <si>
    <t>r =</t>
  </si>
  <si>
    <t>sigma =</t>
  </si>
  <si>
    <t>T =</t>
  </si>
  <si>
    <t>d1 =</t>
  </si>
  <si>
    <t>d2 =</t>
  </si>
  <si>
    <t>N(d1) =</t>
  </si>
  <si>
    <t>N(d2) =</t>
  </si>
  <si>
    <t>c0 =</t>
  </si>
  <si>
    <t>The Black Scholes Options Pricing Formulas:</t>
  </si>
  <si>
    <t xml:space="preserve">     Valuing Calls, Puts, Warrants and Convertible Bonds</t>
  </si>
  <si>
    <t>Input values in yellow regions; solutions are in red font</t>
  </si>
  <si>
    <t>S=</t>
  </si>
  <si>
    <t>d1=</t>
  </si>
  <si>
    <t>X=</t>
  </si>
  <si>
    <t>d2=</t>
  </si>
  <si>
    <t>T=</t>
  </si>
  <si>
    <t>N(d1)=</t>
  </si>
  <si>
    <t>rf=</t>
  </si>
  <si>
    <t>N(d2)=</t>
  </si>
  <si>
    <t>q=</t>
  </si>
  <si>
    <t>To Compute dilution factors for warrants &amp; convertibles</t>
  </si>
  <si>
    <t>SIGMA=</t>
  </si>
  <si>
    <t>c=</t>
  </si>
  <si>
    <t>Call Value</t>
  </si>
  <si>
    <t>w=</t>
  </si>
  <si>
    <t>Warrant Value</t>
  </si>
  <si>
    <t>p=</t>
  </si>
  <si>
    <t>Put Value</t>
  </si>
  <si>
    <t>conv=</t>
  </si>
  <si>
    <t>ln(S/X)=</t>
  </si>
  <si>
    <t xml:space="preserve">c = </t>
  </si>
  <si>
    <t>coupon rate of convertible</t>
  </si>
  <si>
    <t>n =</t>
  </si>
  <si>
    <t>term to maturity of convertible</t>
  </si>
  <si>
    <t>F =</t>
  </si>
  <si>
    <t>face value of convertible</t>
  </si>
  <si>
    <t xml:space="preserve">CR = </t>
  </si>
  <si>
    <t>conversion ratio</t>
  </si>
  <si>
    <t># shs =</t>
  </si>
  <si>
    <t># outstandstanding shares of company stock</t>
  </si>
  <si>
    <t># bonds =</t>
  </si>
  <si>
    <t># convertible bonds outstanding</t>
  </si>
  <si>
    <t xml:space="preserve">Vsd = </t>
  </si>
  <si>
    <t>Calue of straight debt component of bond</t>
  </si>
  <si>
    <t xml:space="preserve">Vcv = </t>
  </si>
  <si>
    <t>Value of Convertible bond</t>
  </si>
  <si>
    <t>Calculator for Case ST-1</t>
  </si>
  <si>
    <t>Shares</t>
  </si>
  <si>
    <t xml:space="preserve">          Portfolio Value</t>
  </si>
  <si>
    <t>Strips</t>
  </si>
  <si>
    <t>Position</t>
  </si>
  <si>
    <t xml:space="preserve">          Portfolio Delta</t>
  </si>
  <si>
    <t>Calls</t>
  </si>
  <si>
    <t>Puts</t>
  </si>
  <si>
    <t>p0 =</t>
  </si>
  <si>
    <t>ST=</t>
  </si>
  <si>
    <t>Update this stock price every 15 seconds</t>
  </si>
  <si>
    <t>Input integer from 1 to 26 every 15 seconds</t>
  </si>
  <si>
    <t>#Strips=</t>
  </si>
  <si>
    <t>Update Portfolio Positions every 15 seconds</t>
  </si>
  <si>
    <t>Hit F9 Afterwards.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</si>
</sst>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55" applyFont="1" applyFill="1">
      <alignment/>
      <protection/>
    </xf>
    <xf numFmtId="0" fontId="0" fillId="33" borderId="0" xfId="55" applyFill="1">
      <alignment/>
      <protection/>
    </xf>
    <xf numFmtId="0" fontId="0" fillId="0" borderId="0" xfId="55">
      <alignment/>
      <protection/>
    </xf>
    <xf numFmtId="0" fontId="3" fillId="34" borderId="0" xfId="55" applyFont="1" applyFill="1">
      <alignment/>
      <protection/>
    </xf>
    <xf numFmtId="0" fontId="0" fillId="34" borderId="0" xfId="55" applyFill="1">
      <alignment/>
      <protection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horizontal="right"/>
      <protection/>
    </xf>
    <xf numFmtId="0" fontId="0" fillId="35" borderId="0" xfId="55" applyFill="1">
      <alignment/>
      <protection/>
    </xf>
    <xf numFmtId="0" fontId="0" fillId="0" borderId="0" xfId="55" applyAlignment="1">
      <alignment horizontal="left" vertical="top"/>
      <protection/>
    </xf>
    <xf numFmtId="0" fontId="0" fillId="33" borderId="0" xfId="55" applyFont="1" applyFill="1" applyAlignment="1">
      <alignment horizontal="left"/>
      <protection/>
    </xf>
    <xf numFmtId="0" fontId="0" fillId="34" borderId="0" xfId="55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7.8515625" style="0" customWidth="1"/>
    <col min="3" max="3" width="8.421875" style="0" customWidth="1"/>
    <col min="4" max="4" width="6.57421875" style="0" customWidth="1"/>
    <col min="6" max="6" width="15.140625" style="0" customWidth="1"/>
  </cols>
  <sheetData>
    <row r="1" s="3" customFormat="1" ht="18">
      <c r="B1" s="8" t="s">
        <v>0</v>
      </c>
    </row>
    <row r="2" spans="2:19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.75">
      <c r="B3" s="7" t="s">
        <v>5</v>
      </c>
      <c r="C3" s="7" t="s">
        <v>9</v>
      </c>
      <c r="D3" s="7" t="s">
        <v>6</v>
      </c>
      <c r="E3" s="3"/>
      <c r="F3" s="7" t="s">
        <v>7</v>
      </c>
      <c r="G3" s="7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7" ht="12.75">
      <c r="B4" s="7" t="s">
        <v>1</v>
      </c>
      <c r="C4" s="9" t="s">
        <v>11</v>
      </c>
      <c r="D4">
        <v>30</v>
      </c>
      <c r="F4" s="9" t="s">
        <v>16</v>
      </c>
      <c r="G4">
        <f>((LN(D4/D5))+(D6+0.5*D7^2)*D8)/(D7*D8^0.5)</f>
        <v>-0.35055059032555297</v>
      </c>
    </row>
    <row r="5" spans="2:7" ht="12.75">
      <c r="B5" s="7" t="s">
        <v>2</v>
      </c>
      <c r="C5" s="9" t="s">
        <v>12</v>
      </c>
      <c r="D5">
        <v>35</v>
      </c>
      <c r="F5" s="9" t="s">
        <v>17</v>
      </c>
      <c r="G5">
        <f>G4-D7*D8^0.5</f>
        <v>-0.633393302800172</v>
      </c>
    </row>
    <row r="6" spans="2:7" ht="12.75">
      <c r="B6" s="7" t="s">
        <v>3</v>
      </c>
      <c r="C6" s="9" t="s">
        <v>13</v>
      </c>
      <c r="D6">
        <v>0.03</v>
      </c>
      <c r="F6" s="9" t="s">
        <v>18</v>
      </c>
      <c r="G6">
        <f>NORMDIST(G4,0,1,1)</f>
        <v>0.3629627650357199</v>
      </c>
    </row>
    <row r="7" spans="2:7" ht="12.75">
      <c r="B7" s="7" t="s">
        <v>10</v>
      </c>
      <c r="C7" s="9" t="s">
        <v>14</v>
      </c>
      <c r="D7">
        <v>0.4</v>
      </c>
      <c r="F7" s="9" t="s">
        <v>19</v>
      </c>
      <c r="G7">
        <f>NORMDIST(G5,0,1,1)</f>
        <v>0.2632384186843487</v>
      </c>
    </row>
    <row r="8" spans="2:7" ht="12.75">
      <c r="B8" s="7" t="s">
        <v>4</v>
      </c>
      <c r="C8" s="9" t="s">
        <v>15</v>
      </c>
      <c r="D8">
        <v>0.5</v>
      </c>
      <c r="F8" s="9" t="s">
        <v>20</v>
      </c>
      <c r="G8">
        <f>D4*G6-D5*2.7182818^(-D6*D8)*G7</f>
        <v>1.8127071273598876</v>
      </c>
    </row>
    <row r="12" ht="15.75">
      <c r="B12" s="1" t="s">
        <v>21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Word.Document.12" shapeId="2289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5" max="5" width="10.140625" style="0" customWidth="1"/>
  </cols>
  <sheetData>
    <row r="1" ht="18">
      <c r="A1" s="4" t="s">
        <v>22</v>
      </c>
    </row>
    <row r="2" spans="1:2" ht="12.75">
      <c r="A2" s="2"/>
      <c r="B2" t="s">
        <v>23</v>
      </c>
    </row>
    <row r="3" spans="1:4" ht="12.75">
      <c r="A3" t="s">
        <v>24</v>
      </c>
      <c r="B3" s="3">
        <v>40</v>
      </c>
      <c r="C3" t="s">
        <v>25</v>
      </c>
      <c r="D3" s="6">
        <f>((B9)+(B6+0.5*B7^2)*B5)/(B7*B5^0.5)</f>
        <v>0.4809862009372966</v>
      </c>
    </row>
    <row r="4" spans="1:4" ht="12.75">
      <c r="A4" t="s">
        <v>26</v>
      </c>
      <c r="B4" s="3">
        <f>1100/20</f>
        <v>55</v>
      </c>
      <c r="C4" t="s">
        <v>27</v>
      </c>
      <c r="D4" s="6">
        <f>D3-B7*B5^0.5</f>
        <v>-0.385039202847142</v>
      </c>
    </row>
    <row r="5" spans="1:4" ht="12.75">
      <c r="A5" t="s">
        <v>28</v>
      </c>
      <c r="B5" s="3">
        <v>3</v>
      </c>
      <c r="C5" t="s">
        <v>29</v>
      </c>
      <c r="D5" s="6">
        <f>NORMDIST(D3,0,1,TRUE)</f>
        <v>0.68473684696374</v>
      </c>
    </row>
    <row r="6" spans="1:8" ht="12.75">
      <c r="A6" t="s">
        <v>30</v>
      </c>
      <c r="B6" s="3">
        <v>0.12</v>
      </c>
      <c r="C6" t="s">
        <v>31</v>
      </c>
      <c r="D6" s="6">
        <f>NORMDIST(D4,0,1,TRUE)</f>
        <v>0.35010418538690913</v>
      </c>
      <c r="F6" t="s">
        <v>32</v>
      </c>
      <c r="G6" s="6">
        <f>G15*G13/G14</f>
        <v>0.2</v>
      </c>
      <c r="H6" t="s">
        <v>33</v>
      </c>
    </row>
    <row r="7" spans="1:8" ht="12.75">
      <c r="A7" t="s">
        <v>34</v>
      </c>
      <c r="B7" s="3">
        <v>0.5</v>
      </c>
      <c r="C7" t="s">
        <v>35</v>
      </c>
      <c r="D7" s="5">
        <f>B3*D5-B4*2.7182818^(-B6*B5)*D6</f>
        <v>13.955206728759944</v>
      </c>
      <c r="E7" s="2" t="s">
        <v>36</v>
      </c>
      <c r="F7" t="s">
        <v>37</v>
      </c>
      <c r="G7" s="6">
        <f>D7/(1+G6)</f>
        <v>11.629338940633287</v>
      </c>
      <c r="H7" s="2" t="s">
        <v>38</v>
      </c>
    </row>
    <row r="8" spans="3:7" ht="12.75">
      <c r="C8" t="s">
        <v>39</v>
      </c>
      <c r="D8" s="5">
        <f>D7+B4*2.7182818^(-B6*B5)-B3</f>
        <v>12.327404807292211</v>
      </c>
      <c r="E8" s="2" t="s">
        <v>40</v>
      </c>
      <c r="F8" t="s">
        <v>41</v>
      </c>
      <c r="G8" s="3">
        <f>G7*G13</f>
        <v>232.58677881266576</v>
      </c>
    </row>
    <row r="9" spans="1:2" ht="12.75">
      <c r="A9" t="s">
        <v>42</v>
      </c>
      <c r="B9" s="6">
        <f>LN(B3/B4)</f>
        <v>-0.3184537311185346</v>
      </c>
    </row>
    <row r="10" spans="2:8" ht="12.75">
      <c r="B10">
        <f>(B6+0.5*B7^2)*B5</f>
        <v>0.735</v>
      </c>
      <c r="F10" t="s">
        <v>43</v>
      </c>
      <c r="G10" s="3">
        <v>0.1</v>
      </c>
      <c r="H10" t="s">
        <v>44</v>
      </c>
    </row>
    <row r="11" spans="2:8" ht="12.75">
      <c r="B11">
        <f>B7*(B5^0.5)</f>
        <v>0.8660254037844386</v>
      </c>
      <c r="F11" t="s">
        <v>45</v>
      </c>
      <c r="G11" s="3">
        <v>3</v>
      </c>
      <c r="H11" t="s">
        <v>46</v>
      </c>
    </row>
    <row r="12" spans="6:8" ht="12.75">
      <c r="F12" t="s">
        <v>47</v>
      </c>
      <c r="G12" s="3">
        <v>1000</v>
      </c>
      <c r="H12" t="s">
        <v>48</v>
      </c>
    </row>
    <row r="13" spans="6:8" ht="12.75">
      <c r="F13" t="s">
        <v>49</v>
      </c>
      <c r="G13" s="3">
        <v>20</v>
      </c>
      <c r="H13" t="s">
        <v>50</v>
      </c>
    </row>
    <row r="14" spans="6:8" ht="12.75">
      <c r="F14" t="s">
        <v>51</v>
      </c>
      <c r="G14" s="3">
        <v>1000000</v>
      </c>
      <c r="H14" t="s">
        <v>52</v>
      </c>
    </row>
    <row r="15" spans="6:8" ht="12.75">
      <c r="F15" t="s">
        <v>53</v>
      </c>
      <c r="G15" s="3">
        <v>10000</v>
      </c>
      <c r="H15" t="s">
        <v>54</v>
      </c>
    </row>
    <row r="17" spans="6:8" ht="12.75">
      <c r="F17" t="s">
        <v>55</v>
      </c>
      <c r="G17" s="5">
        <f>G10*G12*(1/B6-1/(B6*(1+B6)^G11))+G12/(1+B6)^G11</f>
        <v>951.9633746355685</v>
      </c>
      <c r="H17" t="s">
        <v>56</v>
      </c>
    </row>
    <row r="18" spans="6:8" ht="12.75">
      <c r="F18" t="s">
        <v>57</v>
      </c>
      <c r="G18" s="5">
        <f>G8+G17</f>
        <v>1184.5501534482341</v>
      </c>
      <c r="H18" s="2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8"/>
  <sheetViews>
    <sheetView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5.140625" style="11" customWidth="1"/>
    <col min="2" max="2" width="17.8515625" style="12" customWidth="1"/>
    <col min="3" max="3" width="7.7109375" style="12" customWidth="1"/>
    <col min="4" max="4" width="7.57421875" style="12" customWidth="1"/>
    <col min="5" max="5" width="4.57421875" style="12" customWidth="1"/>
    <col min="6" max="6" width="10.28125" style="12" customWidth="1"/>
    <col min="7" max="7" width="7.57421875" style="12" customWidth="1"/>
    <col min="8" max="8" width="8.421875" style="12" customWidth="1"/>
    <col min="9" max="9" width="18.00390625" style="12" customWidth="1"/>
    <col min="10" max="10" width="7.8515625" style="12" customWidth="1"/>
    <col min="11" max="11" width="7.57421875" style="12" customWidth="1"/>
    <col min="12" max="12" width="7.421875" style="12" customWidth="1"/>
    <col min="13" max="13" width="6.421875" style="12" customWidth="1"/>
    <col min="14" max="14" width="7.57421875" style="12" customWidth="1"/>
    <col min="15" max="15" width="7.8515625" style="12" customWidth="1"/>
    <col min="16" max="16" width="6.28125" style="12" customWidth="1"/>
    <col min="17" max="17" width="6.140625" style="12" customWidth="1"/>
    <col min="18" max="18" width="5.421875" style="12" customWidth="1"/>
    <col min="19" max="16384" width="9.140625" style="12" customWidth="1"/>
  </cols>
  <sheetData>
    <row r="1" s="11" customFormat="1" ht="18">
      <c r="B1" s="10" t="s">
        <v>59</v>
      </c>
    </row>
    <row r="2" spans="2:19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3" ht="12.75">
      <c r="B3" s="13" t="s">
        <v>60</v>
      </c>
      <c r="C3" s="14"/>
    </row>
    <row r="4" spans="2:12" ht="12.75">
      <c r="B4" s="15" t="s">
        <v>1</v>
      </c>
      <c r="C4" s="16" t="s">
        <v>11</v>
      </c>
      <c r="D4" s="12">
        <v>346.826</v>
      </c>
      <c r="F4" s="16" t="s">
        <v>16</v>
      </c>
      <c r="G4" s="12">
        <f>((LN(D4/D5))+(D6+0.5*D7^2)*D8)/(D7*D8^0.5)</f>
        <v>81.21501319071163</v>
      </c>
      <c r="J4" s="13" t="s">
        <v>61</v>
      </c>
      <c r="K4" s="14"/>
      <c r="L4" s="14"/>
    </row>
    <row r="5" spans="2:14" ht="12.75">
      <c r="B5" s="15" t="s">
        <v>2</v>
      </c>
      <c r="C5" s="16" t="s">
        <v>12</v>
      </c>
      <c r="D5" s="12">
        <v>1E-08</v>
      </c>
      <c r="F5" s="16" t="s">
        <v>17</v>
      </c>
      <c r="G5" s="12">
        <f>G4-D7*D8^0.5</f>
        <v>80.91501319071163</v>
      </c>
      <c r="K5" s="12">
        <f>G8*H8+G15*H15+N15*O15+G22*H22+N22*O22+N6</f>
        <v>48662.080511215834</v>
      </c>
      <c r="N5" s="13" t="s">
        <v>62</v>
      </c>
    </row>
    <row r="6" spans="2:14" ht="12.75">
      <c r="B6" s="15" t="s">
        <v>3</v>
      </c>
      <c r="C6" s="16" t="s">
        <v>13</v>
      </c>
      <c r="D6" s="12">
        <v>0.05</v>
      </c>
      <c r="F6" s="16" t="s">
        <v>18</v>
      </c>
      <c r="G6" s="12">
        <f>NORMDIST(G4,0,1,1)</f>
        <v>1</v>
      </c>
      <c r="N6" s="17">
        <f>D27*900/(1+D6)^D8</f>
        <v>112285.71428571428</v>
      </c>
    </row>
    <row r="7" spans="2:12" ht="12.75">
      <c r="B7" s="15" t="s">
        <v>10</v>
      </c>
      <c r="C7" s="16" t="s">
        <v>14</v>
      </c>
      <c r="D7" s="12">
        <v>0.3</v>
      </c>
      <c r="F7" s="16" t="s">
        <v>19</v>
      </c>
      <c r="G7" s="12">
        <f>NORMDIST(G5,0,1,1)</f>
        <v>1</v>
      </c>
      <c r="H7" s="13" t="s">
        <v>63</v>
      </c>
      <c r="J7" s="13" t="s">
        <v>64</v>
      </c>
      <c r="K7" s="14"/>
      <c r="L7" s="14"/>
    </row>
    <row r="8" spans="2:11" ht="12.75">
      <c r="B8" s="15" t="s">
        <v>4</v>
      </c>
      <c r="C8" s="16" t="s">
        <v>15</v>
      </c>
      <c r="D8" s="12">
        <f>1-(1/25)*$D$26</f>
        <v>1</v>
      </c>
      <c r="F8" s="16" t="s">
        <v>20</v>
      </c>
      <c r="G8" s="12">
        <f>D4*G6-D5*2.7182818^(-D6*D8)*G7</f>
        <v>346.82599999048773</v>
      </c>
      <c r="H8" s="17">
        <v>0</v>
      </c>
      <c r="K8" s="12">
        <f>G6*H8+G13*H15+N13*O15+G20*H22+N20*O22</f>
        <v>-720.7286266494837</v>
      </c>
    </row>
    <row r="10" ht="12.75">
      <c r="B10" s="15" t="s">
        <v>65</v>
      </c>
    </row>
    <row r="11" spans="2:14" ht="12.75">
      <c r="B11" s="15" t="s">
        <v>1</v>
      </c>
      <c r="C11" s="16" t="s">
        <v>11</v>
      </c>
      <c r="D11" s="12">
        <f>$D$25</f>
        <v>346.826</v>
      </c>
      <c r="F11" s="16" t="s">
        <v>16</v>
      </c>
      <c r="G11" s="12">
        <f>((LN(D11/D12))+(D13+0.5*D14^2)*D15)/(D14*D15^0.5)</f>
        <v>0.5850073915578461</v>
      </c>
      <c r="I11" s="15" t="s">
        <v>1</v>
      </c>
      <c r="J11" s="16" t="s">
        <v>11</v>
      </c>
      <c r="K11" s="12">
        <f>$D$25</f>
        <v>346.826</v>
      </c>
      <c r="M11" s="16" t="s">
        <v>16</v>
      </c>
      <c r="N11" s="12">
        <f>((LN(K11/K12))+(K13+0.5*K14^2)*K15)/(K14*K15^0.5)</f>
        <v>0.1923972727032347</v>
      </c>
    </row>
    <row r="12" spans="2:14" ht="12.75">
      <c r="B12" s="15" t="s">
        <v>2</v>
      </c>
      <c r="C12" s="16" t="s">
        <v>12</v>
      </c>
      <c r="D12" s="12">
        <v>320</v>
      </c>
      <c r="F12" s="16" t="s">
        <v>17</v>
      </c>
      <c r="G12" s="12">
        <f>G11-D14*D15^0.5</f>
        <v>0.2850073915578461</v>
      </c>
      <c r="I12" s="15" t="s">
        <v>2</v>
      </c>
      <c r="J12" s="16" t="s">
        <v>12</v>
      </c>
      <c r="K12" s="12">
        <v>360</v>
      </c>
      <c r="M12" s="16" t="s">
        <v>17</v>
      </c>
      <c r="N12" s="12">
        <f>N11-K14*K15^0.5</f>
        <v>-0.10760272729676529</v>
      </c>
    </row>
    <row r="13" spans="2:14" ht="12.75">
      <c r="B13" s="15" t="s">
        <v>3</v>
      </c>
      <c r="C13" s="16" t="s">
        <v>13</v>
      </c>
      <c r="D13" s="12">
        <v>0.05</v>
      </c>
      <c r="F13" s="16" t="s">
        <v>18</v>
      </c>
      <c r="G13" s="12">
        <f>NORMDIST(G11,0,1,1)</f>
        <v>0.7207286266494837</v>
      </c>
      <c r="I13" s="15" t="s">
        <v>3</v>
      </c>
      <c r="J13" s="16" t="s">
        <v>13</v>
      </c>
      <c r="K13" s="12">
        <v>0.05</v>
      </c>
      <c r="M13" s="16" t="s">
        <v>18</v>
      </c>
      <c r="N13" s="12">
        <f>NORMDIST(N11,0,1,1)</f>
        <v>0.5762844857183735</v>
      </c>
    </row>
    <row r="14" spans="2:15" ht="12.75">
      <c r="B14" s="15" t="s">
        <v>10</v>
      </c>
      <c r="C14" s="16" t="s">
        <v>14</v>
      </c>
      <c r="D14" s="12">
        <v>0.3</v>
      </c>
      <c r="F14" s="16" t="s">
        <v>19</v>
      </c>
      <c r="G14" s="12">
        <f>NORMDIST(G12,0,1,1)</f>
        <v>0.6121807604803717</v>
      </c>
      <c r="H14" s="13" t="s">
        <v>63</v>
      </c>
      <c r="I14" s="15" t="s">
        <v>10</v>
      </c>
      <c r="J14" s="16" t="s">
        <v>14</v>
      </c>
      <c r="K14" s="12">
        <v>0.3</v>
      </c>
      <c r="M14" s="16" t="s">
        <v>19</v>
      </c>
      <c r="N14" s="12">
        <f>NORMDIST(N12,0,1,1)</f>
        <v>0.457155416742514</v>
      </c>
      <c r="O14" s="13" t="s">
        <v>63</v>
      </c>
    </row>
    <row r="15" spans="2:15" ht="12.75">
      <c r="B15" s="15" t="s">
        <v>4</v>
      </c>
      <c r="C15" s="16" t="s">
        <v>15</v>
      </c>
      <c r="D15" s="12">
        <f>1-(1/25)*$D$26</f>
        <v>1</v>
      </c>
      <c r="F15" s="16" t="s">
        <v>20</v>
      </c>
      <c r="G15" s="12">
        <f>D11*G13-D12*2.7182818^(-D13*D15)*G14</f>
        <v>63.623633774498444</v>
      </c>
      <c r="H15" s="12">
        <v>-1000</v>
      </c>
      <c r="I15" s="15" t="s">
        <v>4</v>
      </c>
      <c r="J15" s="16" t="s">
        <v>15</v>
      </c>
      <c r="K15" s="12">
        <f>1-(1/25)*$D$26</f>
        <v>1</v>
      </c>
      <c r="M15" s="16" t="s">
        <v>20</v>
      </c>
      <c r="N15" s="12">
        <f>K11*N13-K12*2.7182818^(-K13*K15)*N14</f>
        <v>43.320956730679285</v>
      </c>
      <c r="O15" s="12">
        <v>0</v>
      </c>
    </row>
    <row r="17" ht="12.75">
      <c r="B17" s="15" t="s">
        <v>66</v>
      </c>
    </row>
    <row r="18" spans="2:14" ht="12.75">
      <c r="B18" s="15" t="s">
        <v>1</v>
      </c>
      <c r="C18" s="16" t="s">
        <v>11</v>
      </c>
      <c r="D18" s="12">
        <f>$D$25</f>
        <v>346.826</v>
      </c>
      <c r="F18" s="16" t="s">
        <v>16</v>
      </c>
      <c r="G18" s="12">
        <f>((LN(D18/D19))+(D20+0.5*D21^2)*D22)/(D21*D22^0.5)</f>
        <v>0.5850073915578461</v>
      </c>
      <c r="I18" s="15" t="s">
        <v>1</v>
      </c>
      <c r="J18" s="16" t="s">
        <v>11</v>
      </c>
      <c r="K18" s="12">
        <f>$D$25</f>
        <v>346.826</v>
      </c>
      <c r="M18" s="16" t="s">
        <v>16</v>
      </c>
      <c r="N18" s="12">
        <f>((LN(K18/K19))+(K20+0.5*K21^2)*K22)/(K21*K22^0.5)</f>
        <v>0.1923972727032347</v>
      </c>
    </row>
    <row r="19" spans="2:14" ht="12.75">
      <c r="B19" s="15" t="s">
        <v>2</v>
      </c>
      <c r="C19" s="16" t="s">
        <v>12</v>
      </c>
      <c r="D19" s="12">
        <v>320</v>
      </c>
      <c r="F19" s="16" t="s">
        <v>17</v>
      </c>
      <c r="G19" s="12">
        <f>G18-D21*D22^0.5</f>
        <v>0.2850073915578461</v>
      </c>
      <c r="I19" s="15" t="s">
        <v>2</v>
      </c>
      <c r="J19" s="16" t="s">
        <v>12</v>
      </c>
      <c r="K19" s="12">
        <v>360</v>
      </c>
      <c r="M19" s="16" t="s">
        <v>17</v>
      </c>
      <c r="N19" s="12">
        <f>N18-K21*K22^0.5</f>
        <v>-0.10760272729676529</v>
      </c>
    </row>
    <row r="20" spans="2:14" ht="12.75">
      <c r="B20" s="15" t="s">
        <v>3</v>
      </c>
      <c r="C20" s="16" t="s">
        <v>13</v>
      </c>
      <c r="D20" s="12">
        <v>0.05</v>
      </c>
      <c r="F20" s="16" t="s">
        <v>18</v>
      </c>
      <c r="G20" s="12">
        <f>NORMDIST(G18,0,1,1)-1</f>
        <v>-0.2792713733505163</v>
      </c>
      <c r="I20" s="15" t="s">
        <v>3</v>
      </c>
      <c r="J20" s="16" t="s">
        <v>13</v>
      </c>
      <c r="K20" s="12">
        <v>0.05</v>
      </c>
      <c r="M20" s="16" t="s">
        <v>18</v>
      </c>
      <c r="N20" s="12">
        <f>NORMDIST(N18,0,1,1)-1</f>
        <v>-0.42371551428162646</v>
      </c>
    </row>
    <row r="21" spans="2:15" ht="12.75">
      <c r="B21" s="15" t="s">
        <v>10</v>
      </c>
      <c r="C21" s="16" t="s">
        <v>14</v>
      </c>
      <c r="D21" s="12">
        <v>0.3</v>
      </c>
      <c r="F21" s="16" t="s">
        <v>19</v>
      </c>
      <c r="G21" s="12">
        <f>1-NORMDIST(G19,0,1,1)</f>
        <v>0.38781923951962827</v>
      </c>
      <c r="H21" s="13" t="s">
        <v>63</v>
      </c>
      <c r="I21" s="15" t="s">
        <v>10</v>
      </c>
      <c r="J21" s="16" t="s">
        <v>14</v>
      </c>
      <c r="K21" s="12">
        <v>0.3</v>
      </c>
      <c r="M21" s="16" t="s">
        <v>19</v>
      </c>
      <c r="N21" s="12">
        <f>1-NORMDIST(N19,0,1,1)</f>
        <v>0.542844583257486</v>
      </c>
      <c r="O21" s="13" t="s">
        <v>63</v>
      </c>
    </row>
    <row r="22" spans="2:15" ht="12.75">
      <c r="B22" s="15" t="s">
        <v>4</v>
      </c>
      <c r="C22" s="16" t="s">
        <v>15</v>
      </c>
      <c r="D22" s="12">
        <f>1-(1/25)*$D$26</f>
        <v>1</v>
      </c>
      <c r="F22" s="16" t="s">
        <v>67</v>
      </c>
      <c r="G22" s="12">
        <f>G15+D19*2.7182818^(-D20*D22)-D18</f>
        <v>21.1910497740692</v>
      </c>
      <c r="H22" s="12">
        <v>0</v>
      </c>
      <c r="I22" s="15" t="s">
        <v>4</v>
      </c>
      <c r="J22" s="16" t="s">
        <v>15</v>
      </c>
      <c r="K22" s="12">
        <f>1-(1/25)*$D$26</f>
        <v>1</v>
      </c>
      <c r="M22" s="16" t="s">
        <v>20</v>
      </c>
      <c r="N22" s="12">
        <f>N15+K19*2.7182818^(-K20*K22)-K18</f>
        <v>38.93754973019645</v>
      </c>
      <c r="O22" s="12">
        <v>0</v>
      </c>
    </row>
    <row r="25" spans="2:9" ht="12.75">
      <c r="B25" s="15"/>
      <c r="C25" s="14" t="s">
        <v>68</v>
      </c>
      <c r="D25" s="17">
        <v>346.826</v>
      </c>
      <c r="E25" s="18"/>
      <c r="F25" s="19" t="s">
        <v>69</v>
      </c>
      <c r="G25" s="14"/>
      <c r="H25" s="14"/>
      <c r="I25" s="14"/>
    </row>
    <row r="26" spans="2:9" ht="12.75">
      <c r="B26" s="15"/>
      <c r="C26" s="14" t="s">
        <v>28</v>
      </c>
      <c r="D26" s="17">
        <v>0</v>
      </c>
      <c r="F26" s="19" t="s">
        <v>70</v>
      </c>
      <c r="G26" s="14"/>
      <c r="H26" s="14"/>
      <c r="I26" s="14"/>
    </row>
    <row r="27" spans="3:9" ht="12.75">
      <c r="C27" s="20" t="s">
        <v>71</v>
      </c>
      <c r="D27" s="17">
        <v>131</v>
      </c>
      <c r="F27" s="20" t="s">
        <v>72</v>
      </c>
      <c r="G27" s="14"/>
      <c r="H27" s="14"/>
      <c r="I27" s="14"/>
    </row>
    <row r="28" spans="6:9" ht="12.75">
      <c r="F28" s="14" t="s">
        <v>73</v>
      </c>
      <c r="G28" s="14"/>
      <c r="H28" s="14"/>
      <c r="I28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Reed Elsevier</cp:lastModifiedBy>
  <dcterms:created xsi:type="dcterms:W3CDTF">2002-02-01T15:05:39Z</dcterms:created>
  <dcterms:modified xsi:type="dcterms:W3CDTF">2012-11-28T04:20:05Z</dcterms:modified>
  <cp:category/>
  <cp:version/>
  <cp:contentType/>
  <cp:contentStatus/>
</cp:coreProperties>
</file>